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U:\Transparency\"/>
    </mc:Choice>
  </mc:AlternateContent>
  <xr:revisionPtr revIDLastSave="0" documentId="13_ncr:1_{F71A72AF-35C4-4A24-9E07-A29728B606F9}" xr6:coauthVersionLast="36" xr6:coauthVersionMax="36" xr10:uidLastSave="{00000000-0000-0000-0000-000000000000}"/>
  <bookViews>
    <workbookView xWindow="0" yWindow="0" windowWidth="17970" windowHeight="6510" xr2:uid="{00000000-000D-0000-FFFF-FFFF00000000}"/>
  </bookViews>
  <sheets>
    <sheet name="NETPAY_BY_MONTH" sheetId="1" r:id="rId1"/>
  </sheets>
  <calcPr calcId="191029"/>
</workbook>
</file>

<file path=xl/calcChain.xml><?xml version="1.0" encoding="utf-8"?>
<calcChain xmlns="http://schemas.openxmlformats.org/spreadsheetml/2006/main">
  <c r="D83" i="1" l="1"/>
  <c r="C83" i="1"/>
  <c r="B83" i="1"/>
  <c r="D82" i="1" l="1"/>
  <c r="C82" i="1"/>
  <c r="B82" i="1"/>
  <c r="D80" i="1" l="1"/>
  <c r="C80" i="1"/>
  <c r="B80" i="1"/>
  <c r="D79" i="1"/>
  <c r="C79" i="1"/>
  <c r="B79" i="1"/>
  <c r="D73" i="1" l="1"/>
  <c r="C73" i="1"/>
  <c r="B73" i="1"/>
  <c r="D78" i="1" l="1"/>
  <c r="C78" i="1"/>
  <c r="B78" i="1"/>
  <c r="D77" i="1" l="1"/>
  <c r="D89" i="1" s="1"/>
  <c r="C77" i="1"/>
  <c r="B77" i="1"/>
  <c r="B89" i="1" s="1"/>
  <c r="F89" i="1"/>
  <c r="I88" i="1"/>
  <c r="I87" i="1"/>
  <c r="G89" i="1"/>
  <c r="I85" i="1"/>
  <c r="I84" i="1"/>
  <c r="I83" i="1"/>
  <c r="I82" i="1"/>
  <c r="I81" i="1"/>
  <c r="I80" i="1"/>
  <c r="I79" i="1"/>
  <c r="I78" i="1"/>
  <c r="I77" i="1"/>
  <c r="C89" i="1"/>
  <c r="I86" i="1" l="1"/>
  <c r="E89" i="1"/>
  <c r="I89" i="1" s="1"/>
  <c r="D72" i="1"/>
  <c r="C72" i="1"/>
  <c r="B72" i="1"/>
  <c r="G71" i="1" l="1"/>
  <c r="E70" i="1" l="1"/>
  <c r="B70" i="1" l="1"/>
  <c r="D70" i="1"/>
  <c r="C70" i="1"/>
  <c r="D69" i="1" l="1"/>
  <c r="C69" i="1"/>
  <c r="B69" i="1"/>
  <c r="D68" i="1" l="1"/>
  <c r="C68" i="1"/>
  <c r="B68" i="1"/>
  <c r="B67" i="1" l="1"/>
  <c r="C67" i="1"/>
  <c r="D67" i="1"/>
  <c r="E62" i="1" l="1"/>
  <c r="D66" i="1"/>
  <c r="C66" i="1"/>
  <c r="C65" i="1"/>
  <c r="B64" i="1" l="1"/>
  <c r="D64" i="1"/>
  <c r="C64" i="1"/>
  <c r="D62" i="1" l="1"/>
  <c r="I62" i="1"/>
  <c r="C62" i="1"/>
  <c r="B62" i="1"/>
  <c r="G74" i="1"/>
  <c r="F74" i="1"/>
  <c r="E74" i="1"/>
  <c r="I73" i="1"/>
  <c r="I72" i="1"/>
  <c r="I71" i="1"/>
  <c r="I70" i="1"/>
  <c r="C74" i="1"/>
  <c r="I68" i="1"/>
  <c r="I67" i="1"/>
  <c r="I66" i="1"/>
  <c r="B74" i="1"/>
  <c r="I64" i="1"/>
  <c r="I63" i="1"/>
  <c r="D74" i="1" l="1"/>
  <c r="I74" i="1" s="1"/>
  <c r="I69" i="1"/>
  <c r="I65" i="1"/>
  <c r="D58" i="1"/>
  <c r="C58" i="1"/>
  <c r="B58" i="1"/>
  <c r="B56" i="1" l="1"/>
  <c r="B57" i="1"/>
  <c r="D57" i="1"/>
  <c r="D56" i="1"/>
  <c r="C57" i="1"/>
  <c r="C56" i="1"/>
  <c r="B55" i="1" l="1"/>
  <c r="D55" i="1"/>
  <c r="C55" i="1"/>
  <c r="B54" i="1"/>
  <c r="D54" i="1"/>
  <c r="C54" i="1"/>
  <c r="C52" i="1"/>
  <c r="I58" i="1" l="1"/>
  <c r="I57" i="1"/>
  <c r="I56" i="1"/>
  <c r="I55" i="1"/>
  <c r="I54" i="1"/>
  <c r="I53" i="1"/>
  <c r="B52" i="1"/>
  <c r="C51" i="1"/>
  <c r="B51" i="1"/>
  <c r="B59" i="1"/>
  <c r="D50" i="1"/>
  <c r="I50" i="1" s="1"/>
  <c r="D51" i="1"/>
  <c r="D52" i="1"/>
  <c r="I49" i="1"/>
  <c r="I51" i="1" l="1"/>
  <c r="I52" i="1"/>
  <c r="I48" i="1"/>
  <c r="I47" i="1" l="1"/>
  <c r="I43" i="1"/>
  <c r="I42" i="1"/>
  <c r="I41" i="1"/>
  <c r="I40" i="1"/>
  <c r="I39" i="1"/>
  <c r="I38" i="1"/>
  <c r="I37" i="1"/>
  <c r="I36" i="1"/>
  <c r="I34" i="1"/>
  <c r="I33" i="1"/>
  <c r="I32" i="1"/>
  <c r="I28" i="1"/>
  <c r="I27" i="1"/>
  <c r="I26" i="1"/>
  <c r="I25" i="1"/>
  <c r="I24" i="1"/>
  <c r="I23" i="1"/>
  <c r="I22" i="1"/>
  <c r="I21" i="1"/>
  <c r="I20" i="1"/>
  <c r="I19" i="1"/>
  <c r="I18" i="1"/>
  <c r="I17" i="1"/>
  <c r="I13" i="1"/>
  <c r="I12" i="1"/>
  <c r="I11" i="1"/>
  <c r="I10" i="1"/>
  <c r="I9" i="1"/>
  <c r="I8" i="1"/>
  <c r="I7" i="1"/>
  <c r="I6" i="1"/>
  <c r="I5" i="1"/>
  <c r="I4" i="1"/>
  <c r="I3" i="1"/>
  <c r="I2" i="1"/>
  <c r="G59" i="1"/>
  <c r="G44" i="1" l="1"/>
  <c r="G29" i="1" l="1"/>
  <c r="G14" i="1" l="1"/>
  <c r="F59" i="1" l="1"/>
  <c r="F44" i="1" l="1"/>
  <c r="F29" i="1" l="1"/>
  <c r="F14" i="1" l="1"/>
  <c r="E59" i="1" l="1"/>
  <c r="E35" i="1" l="1"/>
  <c r="I35" i="1" s="1"/>
  <c r="E44" i="1" l="1"/>
  <c r="E29" i="1"/>
  <c r="E14" i="1" l="1"/>
  <c r="D14" i="1" l="1"/>
  <c r="D29" i="1"/>
  <c r="D44" i="1"/>
  <c r="D59" i="1"/>
  <c r="C59" i="1" l="1"/>
  <c r="I59" i="1" s="1"/>
  <c r="C44" i="1"/>
  <c r="I44" i="1" s="1"/>
  <c r="B44" i="1"/>
  <c r="C29" i="1"/>
  <c r="I29" i="1" s="1"/>
  <c r="B29" i="1"/>
  <c r="C14" i="1"/>
  <c r="I14" i="1" s="1"/>
  <c r="B14" i="1"/>
</calcChain>
</file>

<file path=xl/sharedStrings.xml><?xml version="1.0" encoding="utf-8"?>
<sst xmlns="http://schemas.openxmlformats.org/spreadsheetml/2006/main" count="120" uniqueCount="80">
  <si>
    <t>Pa Payr</t>
  </si>
  <si>
    <t>GROSS</t>
  </si>
  <si>
    <t>NET-PAY</t>
  </si>
  <si>
    <t>09 2016</t>
  </si>
  <si>
    <t>10 2016</t>
  </si>
  <si>
    <t>11 2016</t>
  </si>
  <si>
    <t>12 2016</t>
  </si>
  <si>
    <t>01 2017</t>
  </si>
  <si>
    <t>02 2017</t>
  </si>
  <si>
    <t>03 2017</t>
  </si>
  <si>
    <t>04 2017</t>
  </si>
  <si>
    <t>05 2017</t>
  </si>
  <si>
    <t>06 2017</t>
  </si>
  <si>
    <t>07 2017</t>
  </si>
  <si>
    <t>08 2017</t>
  </si>
  <si>
    <t>09 2017</t>
  </si>
  <si>
    <t>10 2017</t>
  </si>
  <si>
    <t>11 2017</t>
  </si>
  <si>
    <t>12 2017</t>
  </si>
  <si>
    <t>01 2018</t>
  </si>
  <si>
    <t>02 2018</t>
  </si>
  <si>
    <t>03 2018</t>
  </si>
  <si>
    <t>04 2018</t>
  </si>
  <si>
    <t>05 2018</t>
  </si>
  <si>
    <t>06 2018</t>
  </si>
  <si>
    <t>07 2018</t>
  </si>
  <si>
    <t>08 2018</t>
  </si>
  <si>
    <t>09 2018</t>
  </si>
  <si>
    <t>10 2018</t>
  </si>
  <si>
    <t>11 2018</t>
  </si>
  <si>
    <t>12 2018</t>
  </si>
  <si>
    <t>01 2019</t>
  </si>
  <si>
    <t>02 2019</t>
  </si>
  <si>
    <t>03 2019</t>
  </si>
  <si>
    <t>04 2019</t>
  </si>
  <si>
    <t>05 2019</t>
  </si>
  <si>
    <t>06 2019</t>
  </si>
  <si>
    <t>07 2019</t>
  </si>
  <si>
    <t>08 2019</t>
  </si>
  <si>
    <t>09 2019</t>
  </si>
  <si>
    <t>10 2019</t>
  </si>
  <si>
    <t>EFTPS</t>
  </si>
  <si>
    <t>TRS</t>
  </si>
  <si>
    <t>ORP</t>
  </si>
  <si>
    <t>ERS</t>
  </si>
  <si>
    <t>Total</t>
  </si>
  <si>
    <t>11 2019</t>
  </si>
  <si>
    <t>12 2019</t>
  </si>
  <si>
    <t>01 2020</t>
  </si>
  <si>
    <t>02 2020</t>
  </si>
  <si>
    <t>03 2020</t>
  </si>
  <si>
    <t>04 2020</t>
  </si>
  <si>
    <t>05 2020</t>
  </si>
  <si>
    <t>06 2020</t>
  </si>
  <si>
    <t xml:space="preserve">07 2020 </t>
  </si>
  <si>
    <t>08 2020</t>
  </si>
  <si>
    <t>09 2020</t>
  </si>
  <si>
    <t>10 2020</t>
  </si>
  <si>
    <t>11 2020</t>
  </si>
  <si>
    <t>12 2020</t>
  </si>
  <si>
    <t>01 2021</t>
  </si>
  <si>
    <t>02 2021</t>
  </si>
  <si>
    <t>03 2021</t>
  </si>
  <si>
    <t>04 2021</t>
  </si>
  <si>
    <t>05 2021</t>
  </si>
  <si>
    <t>06 2021</t>
  </si>
  <si>
    <t>07 2021</t>
  </si>
  <si>
    <t>08 2021</t>
  </si>
  <si>
    <t>09 2021</t>
  </si>
  <si>
    <t>10 2021</t>
  </si>
  <si>
    <t>11 2021</t>
  </si>
  <si>
    <t>12 2021</t>
  </si>
  <si>
    <t>01 2022</t>
  </si>
  <si>
    <t>02 2022</t>
  </si>
  <si>
    <t>03 2022</t>
  </si>
  <si>
    <t>04 2022</t>
  </si>
  <si>
    <t>05 2022</t>
  </si>
  <si>
    <t>06 2022</t>
  </si>
  <si>
    <t>07 2022</t>
  </si>
  <si>
    <t>08 2022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</si>
</sst>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43" fontId="0" fillId="0" borderId="0" xfId="0" applyNumberFormat="1"/>
    <xf numFmtId="8" fontId="0" fillId="0" borderId="0" xfId="0" applyNumberFormat="1"/>
    <xf numFmtId="14" fontId="0" fillId="0" borderId="0" xfId="0" applyNumberFormat="1"/>
    <xf numFmtId="0" fontId="0" fillId="0" borderId="10" xfId="0" applyBorder="1"/>
    <xf numFmtId="43" fontId="0" fillId="0" borderId="10" xfId="0" applyNumberFormat="1" applyBorder="1"/>
    <xf numFmtId="0" fontId="0" fillId="0" borderId="11" xfId="0" applyBorder="1"/>
    <xf numFmtId="43" fontId="0" fillId="0" borderId="11" xfId="0" applyNumberFormat="1" applyBorder="1"/>
    <xf numFmtId="43" fontId="0" fillId="0" borderId="11" xfId="0" quotePrefix="1" applyNumberFormat="1" applyBorder="1"/>
    <xf numFmtId="0" fontId="0" fillId="0" borderId="0" xfId="0" applyBorder="1"/>
    <xf numFmtId="43" fontId="0" fillId="0" borderId="0" xfId="0" applyNumberFormat="1" applyBorder="1"/>
    <xf numFmtId="17" fontId="0" fillId="0" borderId="0" xfId="0" applyNumberFormat="1"/>
    <xf numFmtId="0" fontId="0" fillId="0" borderId="0" xfId="0" applyFill="1" applyBorder="1"/>
    <xf numFmtId="43" fontId="0" fillId="0" borderId="0" xfId="0" applyNumberForma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0"/>
  <sheetViews>
    <sheetView tabSelected="1" topLeftCell="A69" workbookViewId="0">
      <selection activeCell="F85" sqref="F85"/>
    </sheetView>
  </sheetViews>
  <sheetFormatPr defaultRowHeight="15" x14ac:dyDescent="0.25"/>
  <cols>
    <col min="2" max="2" width="14.28515625" style="1" bestFit="1" customWidth="1"/>
    <col min="3" max="3" width="16.85546875" style="1" bestFit="1" customWidth="1"/>
    <col min="4" max="4" width="13.28515625" style="1" bestFit="1" customWidth="1"/>
    <col min="5" max="7" width="13.28515625" bestFit="1" customWidth="1"/>
    <col min="8" max="9" width="14.28515625" bestFit="1" customWidth="1"/>
    <col min="10" max="10" width="13.85546875" bestFit="1" customWidth="1"/>
    <col min="11" max="11" width="15.7109375" bestFit="1" customWidth="1"/>
    <col min="12" max="12" width="11.85546875" bestFit="1" customWidth="1"/>
  </cols>
  <sheetData>
    <row r="1" spans="1:12" x14ac:dyDescent="0.25">
      <c r="A1" t="s">
        <v>0</v>
      </c>
      <c r="B1" s="1" t="s">
        <v>1</v>
      </c>
      <c r="C1" s="1" t="s">
        <v>2</v>
      </c>
      <c r="D1" s="1" t="s">
        <v>41</v>
      </c>
      <c r="E1" s="1" t="s">
        <v>42</v>
      </c>
      <c r="F1" s="1" t="s">
        <v>43</v>
      </c>
      <c r="G1" s="1" t="s">
        <v>44</v>
      </c>
      <c r="I1" s="1" t="s">
        <v>45</v>
      </c>
    </row>
    <row r="2" spans="1:12" x14ac:dyDescent="0.25">
      <c r="A2" t="s">
        <v>3</v>
      </c>
      <c r="B2" s="1">
        <v>1717289.92</v>
      </c>
      <c r="C2" s="1">
        <v>1282035.98</v>
      </c>
      <c r="D2" s="1">
        <v>235132.01</v>
      </c>
      <c r="E2" s="1">
        <v>119588.55</v>
      </c>
      <c r="F2" s="1">
        <v>93019.44</v>
      </c>
      <c r="G2" s="1">
        <v>260000.64000000001</v>
      </c>
      <c r="H2" s="1"/>
      <c r="I2" s="1">
        <f>C2+D2+E2+F2+G2</f>
        <v>1989776.62</v>
      </c>
      <c r="K2" s="1"/>
    </row>
    <row r="3" spans="1:12" x14ac:dyDescent="0.25">
      <c r="A3" t="s">
        <v>4</v>
      </c>
      <c r="B3" s="1">
        <v>1756795.99</v>
      </c>
      <c r="C3" s="1">
        <v>1312120.3600000001</v>
      </c>
      <c r="D3" s="1">
        <v>244516.67</v>
      </c>
      <c r="E3" s="1">
        <v>121491.24</v>
      </c>
      <c r="F3" s="1">
        <v>93955.57</v>
      </c>
      <c r="G3" s="1">
        <v>258450.85</v>
      </c>
      <c r="H3" s="1"/>
      <c r="I3" s="1">
        <f t="shared" ref="I3:I59" si="0">C3+D3+E3+F3+G3</f>
        <v>2030534.6900000002</v>
      </c>
      <c r="K3" s="1"/>
    </row>
    <row r="4" spans="1:12" x14ac:dyDescent="0.25">
      <c r="A4" t="s">
        <v>5</v>
      </c>
      <c r="B4" s="1">
        <v>1758906.12</v>
      </c>
      <c r="C4" s="1">
        <v>1316541.8999999999</v>
      </c>
      <c r="D4" s="1">
        <v>244937.96</v>
      </c>
      <c r="E4" s="1">
        <v>121434.27</v>
      </c>
      <c r="F4" s="1">
        <v>93965.58</v>
      </c>
      <c r="G4" s="1">
        <v>262030.27</v>
      </c>
      <c r="H4" s="1"/>
      <c r="I4" s="1">
        <f t="shared" si="0"/>
        <v>2038909.98</v>
      </c>
      <c r="K4" s="1"/>
    </row>
    <row r="5" spans="1:12" x14ac:dyDescent="0.25">
      <c r="A5" t="s">
        <v>6</v>
      </c>
      <c r="B5" s="1">
        <v>1762166.52</v>
      </c>
      <c r="C5" s="1">
        <v>1317755.1399999999</v>
      </c>
      <c r="D5" s="1">
        <v>244653.86</v>
      </c>
      <c r="E5" s="1">
        <v>121863.2</v>
      </c>
      <c r="F5" s="1">
        <v>94103.95</v>
      </c>
      <c r="G5" s="1">
        <v>264562.09999999998</v>
      </c>
      <c r="H5" s="1"/>
      <c r="I5" s="1">
        <f t="shared" si="0"/>
        <v>2042938.25</v>
      </c>
      <c r="K5" s="1"/>
    </row>
    <row r="6" spans="1:12" x14ac:dyDescent="0.25">
      <c r="A6" t="s">
        <v>7</v>
      </c>
      <c r="B6" s="1">
        <v>1525912.76</v>
      </c>
      <c r="C6" s="1">
        <v>1124236.06</v>
      </c>
      <c r="D6" s="1">
        <v>198049.63</v>
      </c>
      <c r="E6" s="1">
        <v>113760.55</v>
      </c>
      <c r="F6" s="1">
        <v>90436.45</v>
      </c>
      <c r="G6" s="1">
        <v>263659.06</v>
      </c>
      <c r="H6" s="1"/>
      <c r="I6" s="1">
        <f t="shared" si="0"/>
        <v>1790141.75</v>
      </c>
      <c r="K6" s="1"/>
    </row>
    <row r="7" spans="1:12" x14ac:dyDescent="0.25">
      <c r="A7" t="s">
        <v>8</v>
      </c>
      <c r="B7" s="1">
        <v>1711869.01</v>
      </c>
      <c r="C7" s="1">
        <v>1282278.24</v>
      </c>
      <c r="D7" s="1">
        <v>231833.23</v>
      </c>
      <c r="E7" s="1">
        <v>118914.39</v>
      </c>
      <c r="F7" s="1">
        <v>92997.89</v>
      </c>
      <c r="G7" s="1">
        <v>263516.51</v>
      </c>
      <c r="H7" s="1"/>
      <c r="I7" s="1">
        <f t="shared" si="0"/>
        <v>1989540.2599999998</v>
      </c>
      <c r="J7" s="2"/>
      <c r="K7" s="1"/>
    </row>
    <row r="8" spans="1:12" x14ac:dyDescent="0.25">
      <c r="A8" t="s">
        <v>9</v>
      </c>
      <c r="B8" s="1">
        <v>1728790.37</v>
      </c>
      <c r="C8" s="1">
        <v>1295526.97</v>
      </c>
      <c r="D8" s="1">
        <v>234117.64</v>
      </c>
      <c r="E8" s="1">
        <v>119912.3</v>
      </c>
      <c r="F8" s="1">
        <v>93151.28</v>
      </c>
      <c r="G8" s="1">
        <v>266992.03999999998</v>
      </c>
      <c r="H8" s="1"/>
      <c r="I8" s="1">
        <f t="shared" si="0"/>
        <v>2009700.23</v>
      </c>
      <c r="J8" s="2"/>
      <c r="K8" s="1"/>
    </row>
    <row r="9" spans="1:12" x14ac:dyDescent="0.25">
      <c r="A9" t="s">
        <v>10</v>
      </c>
      <c r="B9" s="1">
        <v>1722118.93</v>
      </c>
      <c r="C9" s="1">
        <v>1286616.92</v>
      </c>
      <c r="D9" s="1">
        <v>235336.9</v>
      </c>
      <c r="E9" s="1">
        <v>118547.71</v>
      </c>
      <c r="F9" s="1">
        <v>94939.8</v>
      </c>
      <c r="G9" s="1">
        <v>267690.84000000003</v>
      </c>
      <c r="H9" s="1"/>
      <c r="I9" s="1">
        <f t="shared" si="0"/>
        <v>2003132.17</v>
      </c>
      <c r="J9" s="2"/>
      <c r="K9" s="1"/>
    </row>
    <row r="10" spans="1:12" x14ac:dyDescent="0.25">
      <c r="A10" t="s">
        <v>11</v>
      </c>
      <c r="B10" s="1">
        <v>1805487.53</v>
      </c>
      <c r="C10" s="1">
        <v>1343558.54</v>
      </c>
      <c r="D10" s="1">
        <v>255888.11</v>
      </c>
      <c r="E10" s="1">
        <v>123411.94</v>
      </c>
      <c r="F10" s="1">
        <v>98652.11</v>
      </c>
      <c r="G10" s="1">
        <v>269760.94</v>
      </c>
      <c r="H10" s="1"/>
      <c r="I10" s="1">
        <f t="shared" si="0"/>
        <v>2091271.64</v>
      </c>
      <c r="J10" s="2"/>
      <c r="K10" s="1"/>
    </row>
    <row r="11" spans="1:12" x14ac:dyDescent="0.25">
      <c r="A11" t="s">
        <v>12</v>
      </c>
      <c r="B11" s="1">
        <v>1605792.32</v>
      </c>
      <c r="C11" s="1">
        <v>1179633.19</v>
      </c>
      <c r="D11" s="1">
        <v>217157.78</v>
      </c>
      <c r="E11" s="1">
        <v>117842.91</v>
      </c>
      <c r="F11" s="1">
        <v>93089.64</v>
      </c>
      <c r="G11" s="1">
        <v>263791.13</v>
      </c>
      <c r="H11" s="1"/>
      <c r="I11" s="1">
        <f t="shared" si="0"/>
        <v>1871514.65</v>
      </c>
      <c r="J11" s="2"/>
      <c r="K11" s="1"/>
    </row>
    <row r="12" spans="1:12" x14ac:dyDescent="0.25">
      <c r="A12" t="s">
        <v>13</v>
      </c>
      <c r="B12" s="1">
        <v>1672673.98</v>
      </c>
      <c r="C12" s="1">
        <v>1232932.67</v>
      </c>
      <c r="D12" s="1">
        <v>228957.6</v>
      </c>
      <c r="E12" s="1">
        <v>123017.36</v>
      </c>
      <c r="F12" s="1">
        <v>94350.27</v>
      </c>
      <c r="G12" s="1">
        <v>263032</v>
      </c>
      <c r="H12" s="1"/>
      <c r="I12" s="1">
        <f t="shared" si="0"/>
        <v>1942289.9000000001</v>
      </c>
      <c r="J12" s="2"/>
      <c r="K12" s="1"/>
    </row>
    <row r="13" spans="1:12" x14ac:dyDescent="0.25">
      <c r="A13" s="4" t="s">
        <v>14</v>
      </c>
      <c r="B13" s="5">
        <v>1576743.64</v>
      </c>
      <c r="C13" s="5">
        <v>1155876.04</v>
      </c>
      <c r="D13" s="5">
        <v>212398.53</v>
      </c>
      <c r="E13" s="5">
        <v>116196.66</v>
      </c>
      <c r="F13" s="5">
        <v>90341.77</v>
      </c>
      <c r="G13" s="5">
        <v>259049.01</v>
      </c>
      <c r="H13" s="5"/>
      <c r="I13" s="5">
        <f t="shared" si="0"/>
        <v>1833862.01</v>
      </c>
      <c r="J13" s="2"/>
      <c r="K13" s="1"/>
    </row>
    <row r="14" spans="1:12" ht="15.75" thickBot="1" x14ac:dyDescent="0.3">
      <c r="A14" s="6"/>
      <c r="B14" s="7">
        <f t="shared" ref="B14:G14" si="1">SUM(B2:B13)</f>
        <v>20344547.09</v>
      </c>
      <c r="C14" s="7">
        <f t="shared" si="1"/>
        <v>15129112.009999998</v>
      </c>
      <c r="D14" s="7">
        <f t="shared" si="1"/>
        <v>2782979.9199999995</v>
      </c>
      <c r="E14" s="7">
        <f t="shared" si="1"/>
        <v>1435981.08</v>
      </c>
      <c r="F14" s="8">
        <f t="shared" si="1"/>
        <v>1123003.75</v>
      </c>
      <c r="G14" s="7">
        <f t="shared" si="1"/>
        <v>3162535.3899999997</v>
      </c>
      <c r="H14" s="7"/>
      <c r="I14" s="7">
        <f t="shared" si="0"/>
        <v>23633612.149999999</v>
      </c>
      <c r="J14" s="2"/>
      <c r="K14" s="3"/>
    </row>
    <row r="15" spans="1:12" ht="15.75" thickTop="1" x14ac:dyDescent="0.25">
      <c r="I15" s="1"/>
      <c r="J15" s="2"/>
      <c r="K15" s="2"/>
      <c r="L15" s="2"/>
    </row>
    <row r="16" spans="1:12" x14ac:dyDescent="0.25">
      <c r="A16" t="s">
        <v>0</v>
      </c>
      <c r="B16" s="1" t="s">
        <v>1</v>
      </c>
      <c r="C16" s="1" t="s">
        <v>2</v>
      </c>
      <c r="D16" s="1" t="s">
        <v>41</v>
      </c>
      <c r="E16" s="1" t="s">
        <v>42</v>
      </c>
      <c r="F16" s="1" t="s">
        <v>43</v>
      </c>
      <c r="G16" s="1" t="s">
        <v>44</v>
      </c>
      <c r="I16" s="1" t="s">
        <v>45</v>
      </c>
      <c r="J16" s="2"/>
      <c r="K16" s="2"/>
      <c r="L16" s="2"/>
    </row>
    <row r="17" spans="1:12" x14ac:dyDescent="0.25">
      <c r="A17" t="s">
        <v>15</v>
      </c>
      <c r="B17" s="1">
        <v>1773369.09</v>
      </c>
      <c r="C17" s="1">
        <v>1327391.54</v>
      </c>
      <c r="D17" s="1">
        <v>243696.33</v>
      </c>
      <c r="E17" s="1">
        <v>125111.34</v>
      </c>
      <c r="F17" s="1">
        <v>93174.38</v>
      </c>
      <c r="G17" s="1">
        <v>263468.59000000003</v>
      </c>
      <c r="I17" s="1">
        <f t="shared" si="0"/>
        <v>2052842.1800000004</v>
      </c>
      <c r="J17" s="2"/>
      <c r="K17" s="2"/>
      <c r="L17" s="2"/>
    </row>
    <row r="18" spans="1:12" x14ac:dyDescent="0.25">
      <c r="A18" t="s">
        <v>16</v>
      </c>
      <c r="B18" s="1">
        <v>1808254.67</v>
      </c>
      <c r="C18" s="1">
        <v>1354466.09</v>
      </c>
      <c r="D18" s="1">
        <v>251763.68</v>
      </c>
      <c r="E18" s="1">
        <v>122660.28</v>
      </c>
      <c r="F18" s="1">
        <v>95181.23</v>
      </c>
      <c r="G18" s="1">
        <v>261440.55</v>
      </c>
      <c r="I18" s="1">
        <f t="shared" si="0"/>
        <v>2085511.83</v>
      </c>
      <c r="J18" s="2"/>
      <c r="K18" s="2"/>
      <c r="L18" s="2"/>
    </row>
    <row r="19" spans="1:12" x14ac:dyDescent="0.25">
      <c r="A19" t="s">
        <v>17</v>
      </c>
      <c r="B19" s="1">
        <v>1823239.84</v>
      </c>
      <c r="C19" s="1">
        <v>1366777.07</v>
      </c>
      <c r="D19" s="1">
        <v>254242.99</v>
      </c>
      <c r="E19" s="1">
        <v>125108.36</v>
      </c>
      <c r="F19" s="1">
        <v>95757.38</v>
      </c>
      <c r="G19" s="1">
        <v>276390.98</v>
      </c>
      <c r="I19" s="1">
        <f t="shared" si="0"/>
        <v>2118276.7800000003</v>
      </c>
      <c r="J19" s="2"/>
      <c r="K19" s="2"/>
      <c r="L19" s="2"/>
    </row>
    <row r="20" spans="1:12" x14ac:dyDescent="0.25">
      <c r="A20" t="s">
        <v>18</v>
      </c>
      <c r="B20" s="1">
        <v>1808916.02</v>
      </c>
      <c r="C20" s="1">
        <v>1353532.68</v>
      </c>
      <c r="D20" s="1">
        <v>249925.7</v>
      </c>
      <c r="E20" s="1">
        <v>123900.31</v>
      </c>
      <c r="F20" s="1">
        <v>97264.76</v>
      </c>
      <c r="G20" s="1">
        <v>276914.49</v>
      </c>
      <c r="I20" s="1">
        <f t="shared" si="0"/>
        <v>2101537.94</v>
      </c>
      <c r="J20" s="2"/>
      <c r="K20" s="2"/>
      <c r="L20" s="2"/>
    </row>
    <row r="21" spans="1:12" x14ac:dyDescent="0.25">
      <c r="A21" t="s">
        <v>19</v>
      </c>
      <c r="B21" s="1">
        <v>1569285.25</v>
      </c>
      <c r="C21" s="1">
        <v>1178956.45</v>
      </c>
      <c r="D21" s="1">
        <v>177390.34</v>
      </c>
      <c r="E21" s="1">
        <v>118104.5</v>
      </c>
      <c r="F21" s="1">
        <v>93398.68</v>
      </c>
      <c r="G21" s="1">
        <v>275476.92</v>
      </c>
      <c r="I21" s="1">
        <f t="shared" si="0"/>
        <v>1843326.89</v>
      </c>
      <c r="J21" s="2"/>
      <c r="K21" s="2"/>
      <c r="L21" s="2"/>
    </row>
    <row r="22" spans="1:12" x14ac:dyDescent="0.25">
      <c r="A22" t="s">
        <v>20</v>
      </c>
      <c r="B22" s="1">
        <v>1759220.02</v>
      </c>
      <c r="C22" s="1">
        <v>1343231.99</v>
      </c>
      <c r="D22" s="1">
        <v>210582.51</v>
      </c>
      <c r="E22" s="1">
        <v>122338.23</v>
      </c>
      <c r="F22" s="1">
        <v>96120.7</v>
      </c>
      <c r="G22" s="1">
        <v>272923.94</v>
      </c>
      <c r="I22" s="1">
        <f t="shared" si="0"/>
        <v>2045197.3699999999</v>
      </c>
      <c r="J22" s="2"/>
      <c r="K22" s="2"/>
      <c r="L22" s="2"/>
    </row>
    <row r="23" spans="1:12" x14ac:dyDescent="0.25">
      <c r="A23" t="s">
        <v>21</v>
      </c>
      <c r="B23" s="1">
        <v>1763628.9</v>
      </c>
      <c r="C23" s="1">
        <v>1343963.28</v>
      </c>
      <c r="D23" s="1">
        <v>211165.21</v>
      </c>
      <c r="E23" s="1">
        <v>122861.14</v>
      </c>
      <c r="F23" s="1">
        <v>96597.61</v>
      </c>
      <c r="G23" s="1">
        <v>275763.53000000003</v>
      </c>
      <c r="I23" s="1">
        <f t="shared" si="0"/>
        <v>2050350.77</v>
      </c>
      <c r="J23" s="2"/>
      <c r="K23" s="2"/>
      <c r="L23" s="2"/>
    </row>
    <row r="24" spans="1:12" x14ac:dyDescent="0.25">
      <c r="A24" t="s">
        <v>22</v>
      </c>
      <c r="B24" s="1">
        <v>1768086.05</v>
      </c>
      <c r="C24" s="1">
        <v>1348465.82</v>
      </c>
      <c r="D24" s="1">
        <v>211360.34</v>
      </c>
      <c r="E24" s="1">
        <v>123573.45</v>
      </c>
      <c r="F24" s="1">
        <v>96931.32</v>
      </c>
      <c r="G24" s="1">
        <v>274828.64</v>
      </c>
      <c r="I24" s="1">
        <f t="shared" si="0"/>
        <v>2055159.5700000003</v>
      </c>
      <c r="J24" s="2"/>
      <c r="K24" s="2"/>
      <c r="L24" s="2"/>
    </row>
    <row r="25" spans="1:12" x14ac:dyDescent="0.25">
      <c r="A25" t="s">
        <v>23</v>
      </c>
      <c r="B25" s="1">
        <v>1852574.53</v>
      </c>
      <c r="C25" s="1">
        <v>1413350.45</v>
      </c>
      <c r="D25" s="1">
        <v>228437.61</v>
      </c>
      <c r="E25" s="1">
        <v>127307.06</v>
      </c>
      <c r="F25" s="1">
        <v>101603.55</v>
      </c>
      <c r="G25" s="1">
        <v>276674.53999999998</v>
      </c>
      <c r="I25" s="1">
        <f t="shared" si="0"/>
        <v>2147373.21</v>
      </c>
      <c r="J25" s="2"/>
      <c r="K25" s="2"/>
      <c r="L25" s="2"/>
    </row>
    <row r="26" spans="1:12" x14ac:dyDescent="0.25">
      <c r="A26" t="s">
        <v>24</v>
      </c>
      <c r="B26" s="1">
        <v>1693495.06</v>
      </c>
      <c r="C26" s="1">
        <v>1272429.02</v>
      </c>
      <c r="D26" s="1">
        <v>199078.08</v>
      </c>
      <c r="E26" s="1">
        <v>125381.74</v>
      </c>
      <c r="F26" s="1">
        <v>100183.91</v>
      </c>
      <c r="G26" s="1">
        <v>279492.08</v>
      </c>
      <c r="I26" s="1">
        <f t="shared" si="0"/>
        <v>1976564.83</v>
      </c>
      <c r="J26" s="2"/>
      <c r="K26" s="2"/>
      <c r="L26" s="2"/>
    </row>
    <row r="27" spans="1:12" x14ac:dyDescent="0.25">
      <c r="A27" t="s">
        <v>25</v>
      </c>
      <c r="B27" s="1">
        <v>1776144.46</v>
      </c>
      <c r="C27" s="1">
        <v>1333845.94</v>
      </c>
      <c r="D27" s="1">
        <v>217151.64</v>
      </c>
      <c r="E27" s="1">
        <v>128664</v>
      </c>
      <c r="F27" s="1">
        <v>107339.6</v>
      </c>
      <c r="G27" s="1">
        <v>279985.09999999998</v>
      </c>
      <c r="I27" s="1">
        <f t="shared" si="0"/>
        <v>2066986.2800000003</v>
      </c>
      <c r="J27" s="2"/>
      <c r="K27" s="2"/>
      <c r="L27" s="2"/>
    </row>
    <row r="28" spans="1:12" x14ac:dyDescent="0.25">
      <c r="A28" s="4" t="s">
        <v>26</v>
      </c>
      <c r="B28" s="5">
        <v>1630213.82</v>
      </c>
      <c r="C28" s="5">
        <v>1219391.73</v>
      </c>
      <c r="D28" s="5">
        <v>192355.19</v>
      </c>
      <c r="E28" s="5">
        <v>121965.09</v>
      </c>
      <c r="F28" s="5">
        <v>99995.3</v>
      </c>
      <c r="G28" s="5">
        <v>276120.36</v>
      </c>
      <c r="H28" s="4"/>
      <c r="I28" s="5">
        <f t="shared" si="0"/>
        <v>1909827.67</v>
      </c>
      <c r="J28" s="2"/>
      <c r="K28" s="2"/>
      <c r="L28" s="2"/>
    </row>
    <row r="29" spans="1:12" ht="15.75" thickBot="1" x14ac:dyDescent="0.3">
      <c r="A29" s="6"/>
      <c r="B29" s="7">
        <f t="shared" ref="B29:G29" si="2">SUM(B17:B28)</f>
        <v>21026427.710000001</v>
      </c>
      <c r="C29" s="7">
        <f t="shared" si="2"/>
        <v>15855802.059999999</v>
      </c>
      <c r="D29" s="7">
        <f t="shared" si="2"/>
        <v>2647149.62</v>
      </c>
      <c r="E29" s="7">
        <f t="shared" si="2"/>
        <v>1486975.5</v>
      </c>
      <c r="F29" s="7">
        <f t="shared" si="2"/>
        <v>1173548.4200000002</v>
      </c>
      <c r="G29" s="7">
        <f t="shared" si="2"/>
        <v>3289479.7199999997</v>
      </c>
      <c r="H29" s="6"/>
      <c r="I29" s="7">
        <f t="shared" si="0"/>
        <v>24452955.32</v>
      </c>
      <c r="J29" s="2"/>
      <c r="K29" s="2"/>
      <c r="L29" s="2"/>
    </row>
    <row r="30" spans="1:12" ht="15.75" thickTop="1" x14ac:dyDescent="0.25">
      <c r="I30" s="1"/>
      <c r="J30" s="2"/>
      <c r="K30" s="2"/>
      <c r="L30" s="2"/>
    </row>
    <row r="31" spans="1:12" x14ac:dyDescent="0.25">
      <c r="A31" t="s">
        <v>0</v>
      </c>
      <c r="B31" s="1" t="s">
        <v>1</v>
      </c>
      <c r="C31" s="1" t="s">
        <v>2</v>
      </c>
      <c r="D31" s="1" t="s">
        <v>41</v>
      </c>
      <c r="E31" s="1" t="s">
        <v>42</v>
      </c>
      <c r="F31" s="1" t="s">
        <v>43</v>
      </c>
      <c r="G31" s="1" t="s">
        <v>44</v>
      </c>
      <c r="I31" s="1" t="s">
        <v>45</v>
      </c>
      <c r="J31" s="2"/>
      <c r="K31" s="2"/>
      <c r="L31" s="2"/>
    </row>
    <row r="32" spans="1:12" x14ac:dyDescent="0.25">
      <c r="A32" t="s">
        <v>27</v>
      </c>
      <c r="B32" s="1">
        <v>1829804.54</v>
      </c>
      <c r="C32" s="1">
        <v>1385011.04</v>
      </c>
      <c r="D32" s="1">
        <v>224518.7</v>
      </c>
      <c r="E32" s="1">
        <v>128409.19</v>
      </c>
      <c r="F32" s="1">
        <v>107474.47</v>
      </c>
      <c r="G32" s="1">
        <v>280697.28999999998</v>
      </c>
      <c r="I32" s="1">
        <f t="shared" si="0"/>
        <v>2126110.69</v>
      </c>
      <c r="J32" s="2"/>
      <c r="K32" s="2"/>
      <c r="L32" s="2"/>
    </row>
    <row r="33" spans="1:12" x14ac:dyDescent="0.25">
      <c r="A33" t="s">
        <v>28</v>
      </c>
      <c r="B33" s="1">
        <v>1851931.25</v>
      </c>
      <c r="C33" s="1">
        <v>1399365.24</v>
      </c>
      <c r="D33" s="1">
        <v>227165.95</v>
      </c>
      <c r="E33" s="1">
        <v>127565.04</v>
      </c>
      <c r="F33" s="1">
        <v>110921.32</v>
      </c>
      <c r="G33" s="1">
        <v>278580.27</v>
      </c>
      <c r="I33" s="1">
        <f t="shared" si="0"/>
        <v>2143597.8200000003</v>
      </c>
      <c r="J33" s="2"/>
      <c r="K33" s="2"/>
      <c r="L33" s="2"/>
    </row>
    <row r="34" spans="1:12" x14ac:dyDescent="0.25">
      <c r="A34" t="s">
        <v>29</v>
      </c>
      <c r="B34" s="1">
        <v>1889560.15</v>
      </c>
      <c r="C34" s="1">
        <v>1428726.33</v>
      </c>
      <c r="D34" s="1">
        <v>231525.33</v>
      </c>
      <c r="E34" s="1">
        <v>128639.67</v>
      </c>
      <c r="F34" s="1">
        <v>108227.97</v>
      </c>
      <c r="G34" s="1">
        <v>283672.58</v>
      </c>
      <c r="I34" s="1">
        <f t="shared" si="0"/>
        <v>2180791.88</v>
      </c>
      <c r="J34" s="2"/>
      <c r="K34" s="2"/>
      <c r="L34" s="2"/>
    </row>
    <row r="35" spans="1:12" x14ac:dyDescent="0.25">
      <c r="A35" t="s">
        <v>30</v>
      </c>
      <c r="B35" s="1">
        <v>2039972.86</v>
      </c>
      <c r="C35" s="1">
        <v>1586286.26</v>
      </c>
      <c r="D35" s="1">
        <v>235140.37</v>
      </c>
      <c r="E35" s="1">
        <f>128675.37+267.5</f>
        <v>128942.87</v>
      </c>
      <c r="F35" s="1">
        <v>111256.85</v>
      </c>
      <c r="G35" s="1">
        <v>283166.2</v>
      </c>
      <c r="I35" s="1">
        <f t="shared" si="0"/>
        <v>2344792.5500000003</v>
      </c>
      <c r="J35" s="2"/>
      <c r="K35" s="2"/>
      <c r="L35" s="2"/>
    </row>
    <row r="36" spans="1:12" x14ac:dyDescent="0.25">
      <c r="A36" t="s">
        <v>31</v>
      </c>
      <c r="B36" s="1">
        <v>1675865.08</v>
      </c>
      <c r="C36" s="1">
        <v>1250688.6000000001</v>
      </c>
      <c r="D36" s="1">
        <v>191911.01</v>
      </c>
      <c r="E36" s="1">
        <v>124819.59</v>
      </c>
      <c r="F36" s="1">
        <v>110591.99</v>
      </c>
      <c r="G36" s="1">
        <v>288844.52</v>
      </c>
      <c r="I36" s="1">
        <f t="shared" si="0"/>
        <v>1966855.7100000002</v>
      </c>
      <c r="J36" s="2"/>
      <c r="K36" s="2"/>
      <c r="L36" s="2"/>
    </row>
    <row r="37" spans="1:12" x14ac:dyDescent="0.25">
      <c r="A37" t="s">
        <v>32</v>
      </c>
      <c r="B37" s="1">
        <v>1788462.13</v>
      </c>
      <c r="C37" s="1">
        <v>1354869.37</v>
      </c>
      <c r="D37" s="1">
        <v>213433.13</v>
      </c>
      <c r="E37" s="1">
        <v>124594.04</v>
      </c>
      <c r="F37" s="1">
        <v>104766.12</v>
      </c>
      <c r="G37" s="1">
        <v>285806.84999999998</v>
      </c>
      <c r="I37" s="1">
        <f t="shared" si="0"/>
        <v>2083469.5100000002</v>
      </c>
      <c r="J37" s="2"/>
      <c r="K37" s="2"/>
      <c r="L37" s="2"/>
    </row>
    <row r="38" spans="1:12" x14ac:dyDescent="0.25">
      <c r="A38" t="s">
        <v>33</v>
      </c>
      <c r="B38" s="1">
        <v>1787912.41</v>
      </c>
      <c r="C38" s="1">
        <v>1351891.58</v>
      </c>
      <c r="D38" s="1">
        <v>215087.72</v>
      </c>
      <c r="E38" s="1">
        <v>124843.28</v>
      </c>
      <c r="F38" s="1">
        <v>107280.72</v>
      </c>
      <c r="G38" s="1">
        <v>286549.18</v>
      </c>
      <c r="I38" s="1">
        <f t="shared" si="0"/>
        <v>2085652.48</v>
      </c>
      <c r="J38" s="2"/>
      <c r="K38" s="2"/>
      <c r="L38" s="2"/>
    </row>
    <row r="39" spans="1:12" x14ac:dyDescent="0.25">
      <c r="A39" t="s">
        <v>34</v>
      </c>
      <c r="B39" s="1">
        <v>1764778.1</v>
      </c>
      <c r="C39" s="1">
        <v>1334557.6499999999</v>
      </c>
      <c r="D39" s="1">
        <v>212692.92</v>
      </c>
      <c r="E39" s="1">
        <v>124265.62</v>
      </c>
      <c r="F39" s="1">
        <v>108757.59</v>
      </c>
      <c r="G39" s="1">
        <v>277283.5</v>
      </c>
      <c r="I39" s="1">
        <f t="shared" si="0"/>
        <v>2057557.28</v>
      </c>
      <c r="J39" s="2"/>
      <c r="K39" s="2"/>
      <c r="L39" s="2"/>
    </row>
    <row r="40" spans="1:12" x14ac:dyDescent="0.25">
      <c r="A40" t="s">
        <v>35</v>
      </c>
      <c r="B40" s="1">
        <v>1840530.63</v>
      </c>
      <c r="C40" s="1">
        <v>1386776.75</v>
      </c>
      <c r="D40" s="1">
        <v>225591.83</v>
      </c>
      <c r="E40" s="1">
        <v>129850.81</v>
      </c>
      <c r="F40" s="1">
        <v>113851.38</v>
      </c>
      <c r="G40" s="1">
        <v>281675.42</v>
      </c>
      <c r="I40" s="1">
        <f t="shared" si="0"/>
        <v>2137746.19</v>
      </c>
      <c r="J40" s="2"/>
      <c r="K40" s="2"/>
      <c r="L40" s="2"/>
    </row>
    <row r="41" spans="1:12" x14ac:dyDescent="0.25">
      <c r="A41" t="s">
        <v>36</v>
      </c>
      <c r="B41" s="1">
        <v>1672195.57</v>
      </c>
      <c r="C41" s="1">
        <v>1243207.25</v>
      </c>
      <c r="D41" s="1">
        <v>199261.13</v>
      </c>
      <c r="E41" s="1">
        <v>124315.44</v>
      </c>
      <c r="F41" s="1">
        <v>109171.43</v>
      </c>
      <c r="G41" s="1">
        <v>278782.61</v>
      </c>
      <c r="I41" s="1">
        <f t="shared" si="0"/>
        <v>1954737.8599999999</v>
      </c>
      <c r="J41" s="2"/>
      <c r="K41" s="2"/>
      <c r="L41" s="2"/>
    </row>
    <row r="42" spans="1:12" x14ac:dyDescent="0.25">
      <c r="A42" t="s">
        <v>37</v>
      </c>
      <c r="B42" s="1">
        <v>1723895.49</v>
      </c>
      <c r="C42" s="1">
        <v>1286008.29</v>
      </c>
      <c r="D42" s="1">
        <v>208392.78</v>
      </c>
      <c r="E42" s="1">
        <v>126456.64</v>
      </c>
      <c r="F42" s="1">
        <v>110640.87</v>
      </c>
      <c r="G42" s="1">
        <v>280896.76</v>
      </c>
      <c r="I42" s="1">
        <f t="shared" si="0"/>
        <v>2012395.34</v>
      </c>
      <c r="J42" s="2"/>
      <c r="K42" s="2"/>
      <c r="L42" s="2"/>
    </row>
    <row r="43" spans="1:12" x14ac:dyDescent="0.25">
      <c r="A43" s="4" t="s">
        <v>38</v>
      </c>
      <c r="B43" s="5">
        <v>1616865.43</v>
      </c>
      <c r="C43" s="5">
        <v>1203742.97</v>
      </c>
      <c r="D43" s="5">
        <v>190037.59</v>
      </c>
      <c r="E43" s="5">
        <v>118221.69</v>
      </c>
      <c r="F43" s="5">
        <v>105115.2</v>
      </c>
      <c r="G43" s="5">
        <v>237830.48</v>
      </c>
      <c r="H43" s="4"/>
      <c r="I43" s="5">
        <f t="shared" si="0"/>
        <v>1854947.93</v>
      </c>
    </row>
    <row r="44" spans="1:12" ht="15.75" thickBot="1" x14ac:dyDescent="0.3">
      <c r="A44" s="6"/>
      <c r="B44" s="7">
        <f t="shared" ref="B44:G44" si="3">SUM(B32:B43)</f>
        <v>21481773.639999997</v>
      </c>
      <c r="C44" s="7">
        <f t="shared" si="3"/>
        <v>16211131.33</v>
      </c>
      <c r="D44" s="7">
        <f t="shared" si="3"/>
        <v>2574758.4599999995</v>
      </c>
      <c r="E44" s="7">
        <f t="shared" si="3"/>
        <v>1510923.88</v>
      </c>
      <c r="F44" s="7">
        <f t="shared" si="3"/>
        <v>1308055.9099999999</v>
      </c>
      <c r="G44" s="7">
        <f t="shared" si="3"/>
        <v>3343785.6599999997</v>
      </c>
      <c r="H44" s="6"/>
      <c r="I44" s="7">
        <f t="shared" si="0"/>
        <v>24948655.239999998</v>
      </c>
    </row>
    <row r="45" spans="1:12" ht="15.75" thickTop="1" x14ac:dyDescent="0.25">
      <c r="I45" s="1"/>
    </row>
    <row r="46" spans="1:12" x14ac:dyDescent="0.25">
      <c r="A46" t="s">
        <v>0</v>
      </c>
      <c r="B46" s="1" t="s">
        <v>1</v>
      </c>
      <c r="C46" s="1" t="s">
        <v>2</v>
      </c>
      <c r="D46" s="1" t="s">
        <v>41</v>
      </c>
      <c r="E46" s="1" t="s">
        <v>42</v>
      </c>
      <c r="F46" s="1" t="s">
        <v>43</v>
      </c>
      <c r="G46" s="1" t="s">
        <v>44</v>
      </c>
      <c r="I46" s="1" t="s">
        <v>45</v>
      </c>
    </row>
    <row r="47" spans="1:12" x14ac:dyDescent="0.25">
      <c r="A47" t="s">
        <v>39</v>
      </c>
      <c r="B47" s="1">
        <v>1870051.56</v>
      </c>
      <c r="C47" s="1">
        <v>1415770.24</v>
      </c>
      <c r="D47" s="1">
        <v>235138.51</v>
      </c>
      <c r="E47" s="1">
        <v>137183.51</v>
      </c>
      <c r="F47" s="1">
        <v>107814.71</v>
      </c>
      <c r="G47" s="1">
        <v>267181.21000000002</v>
      </c>
      <c r="I47" s="1">
        <f t="shared" si="0"/>
        <v>2163088.1800000002</v>
      </c>
    </row>
    <row r="48" spans="1:12" x14ac:dyDescent="0.25">
      <c r="A48" s="9" t="s">
        <v>40</v>
      </c>
      <c r="B48" s="10">
        <v>1896750.22</v>
      </c>
      <c r="C48" s="10">
        <v>1439049.45</v>
      </c>
      <c r="D48" s="10">
        <v>241379.39</v>
      </c>
      <c r="E48" s="10">
        <v>132355.26999999999</v>
      </c>
      <c r="F48" s="10">
        <v>109225.62</v>
      </c>
      <c r="G48" s="10">
        <v>251354.45</v>
      </c>
      <c r="H48" s="9"/>
      <c r="I48" s="10">
        <f t="shared" ref="I48:I51" si="4">C48+D48+E48+F48+G48</f>
        <v>2173364.1800000002</v>
      </c>
    </row>
    <row r="49" spans="1:11" x14ac:dyDescent="0.25">
      <c r="A49" s="9" t="s">
        <v>46</v>
      </c>
      <c r="B49" s="10">
        <v>1888746.89</v>
      </c>
      <c r="C49" s="10">
        <v>1430641.05</v>
      </c>
      <c r="D49" s="10">
        <v>237698.79</v>
      </c>
      <c r="E49" s="10">
        <v>136460.26999999999</v>
      </c>
      <c r="F49" s="10">
        <v>109193.57</v>
      </c>
      <c r="G49" s="10">
        <v>275839.65000000002</v>
      </c>
      <c r="H49" s="9"/>
      <c r="I49" s="10">
        <f t="shared" si="4"/>
        <v>2189833.33</v>
      </c>
    </row>
    <row r="50" spans="1:11" x14ac:dyDescent="0.25">
      <c r="A50" s="11" t="s">
        <v>47</v>
      </c>
      <c r="B50" s="1">
        <v>2178798.77</v>
      </c>
      <c r="C50" s="1">
        <v>1707187.07</v>
      </c>
      <c r="D50" s="1">
        <f>4354.06+237827.49+16716.06</f>
        <v>258897.61</v>
      </c>
      <c r="E50" s="1">
        <v>136134.68</v>
      </c>
      <c r="F50" s="1">
        <v>116883.99</v>
      </c>
      <c r="G50" s="1">
        <v>276560.98</v>
      </c>
      <c r="I50" s="10">
        <f t="shared" si="4"/>
        <v>2495664.3300000005</v>
      </c>
    </row>
    <row r="51" spans="1:11" x14ac:dyDescent="0.25">
      <c r="A51" s="9" t="s">
        <v>48</v>
      </c>
      <c r="B51" s="10">
        <f>6669+588459.61+828579.58+25961.54</f>
        <v>1449669.73</v>
      </c>
      <c r="C51" s="10">
        <f>431044.48+5540.06+630813.62+21146.67</f>
        <v>1088544.8299999998</v>
      </c>
      <c r="D51" s="10">
        <f>96221.49+4608.04+62157.63</f>
        <v>162987.16</v>
      </c>
      <c r="E51" s="10">
        <v>139470.66</v>
      </c>
      <c r="F51" s="10">
        <v>87968.8</v>
      </c>
      <c r="G51" s="10">
        <v>257142.73</v>
      </c>
      <c r="H51" s="9"/>
      <c r="I51" s="10">
        <f t="shared" si="4"/>
        <v>1736114.1799999997</v>
      </c>
      <c r="J51" s="13"/>
      <c r="K51" s="1"/>
    </row>
    <row r="52" spans="1:11" x14ac:dyDescent="0.25">
      <c r="A52" s="12" t="s">
        <v>49</v>
      </c>
      <c r="B52" s="10">
        <f>2919.57+860376.59+855341.01</f>
        <v>1718637.17</v>
      </c>
      <c r="C52" s="10">
        <f>2625.54+655753.88+648505.36</f>
        <v>1306884.78</v>
      </c>
      <c r="D52" s="10">
        <f>102365.74+103440.89+258.25</f>
        <v>206064.88</v>
      </c>
      <c r="E52" s="10">
        <v>123037.15</v>
      </c>
      <c r="F52" s="10">
        <v>98225.2</v>
      </c>
      <c r="G52" s="10">
        <v>265954.8</v>
      </c>
      <c r="H52" s="9"/>
      <c r="I52" s="10">
        <f>C52+D52+E52+F52+G52</f>
        <v>2000166.81</v>
      </c>
      <c r="J52" s="13"/>
      <c r="K52" s="1"/>
    </row>
    <row r="53" spans="1:11" x14ac:dyDescent="0.25">
      <c r="A53" s="12" t="s">
        <v>50</v>
      </c>
      <c r="B53" s="10">
        <v>1694975.21</v>
      </c>
      <c r="C53" s="10">
        <v>1287204.52</v>
      </c>
      <c r="D53" s="10">
        <v>202366.68</v>
      </c>
      <c r="E53" s="10">
        <v>123104.95</v>
      </c>
      <c r="F53" s="10">
        <v>98412.63</v>
      </c>
      <c r="G53" s="10">
        <v>264307.84999999998</v>
      </c>
      <c r="H53" s="10"/>
      <c r="I53" s="10">
        <f t="shared" ref="I53:I58" si="5">C53+D53+E53+F53+G53</f>
        <v>1975396.63</v>
      </c>
      <c r="J53" s="13"/>
      <c r="K53" s="1"/>
    </row>
    <row r="54" spans="1:11" x14ac:dyDescent="0.25">
      <c r="A54" s="12" t="s">
        <v>51</v>
      </c>
      <c r="B54" s="10">
        <f>842313+847073.42</f>
        <v>1689386.42</v>
      </c>
      <c r="C54" s="10">
        <f>638682.85+645063.59</f>
        <v>1283746.44</v>
      </c>
      <c r="D54" s="10">
        <f>100183.56+99795.84</f>
        <v>199979.4</v>
      </c>
      <c r="E54" s="10">
        <v>91953.23</v>
      </c>
      <c r="F54" s="10">
        <v>99557.36</v>
      </c>
      <c r="G54" s="10">
        <v>271524.86</v>
      </c>
      <c r="H54" s="10"/>
      <c r="I54" s="10">
        <f t="shared" si="5"/>
        <v>1946761.29</v>
      </c>
      <c r="J54" s="13"/>
      <c r="K54" s="1"/>
    </row>
    <row r="55" spans="1:11" x14ac:dyDescent="0.25">
      <c r="A55" s="12" t="s">
        <v>52</v>
      </c>
      <c r="B55" s="10">
        <f>888014.43+834166.33</f>
        <v>1722180.76</v>
      </c>
      <c r="C55" s="10">
        <f>630767.07+666260.81</f>
        <v>1297027.8799999999</v>
      </c>
      <c r="D55" s="10">
        <f>99624.79+113647.49</f>
        <v>213272.28</v>
      </c>
      <c r="E55" s="10">
        <v>124673.08</v>
      </c>
      <c r="F55" s="10">
        <v>103512.63</v>
      </c>
      <c r="G55" s="10">
        <v>267503.61</v>
      </c>
      <c r="H55" s="10"/>
      <c r="I55" s="10">
        <f t="shared" si="5"/>
        <v>2005989.48</v>
      </c>
      <c r="J55" s="13"/>
      <c r="K55" s="1"/>
    </row>
    <row r="56" spans="1:11" x14ac:dyDescent="0.25">
      <c r="A56" s="12" t="s">
        <v>53</v>
      </c>
      <c r="B56" s="10">
        <f>804992.91+746079.61</f>
        <v>1551072.52</v>
      </c>
      <c r="C56" s="10">
        <f>605564.87+557798.34</f>
        <v>1163363.21</v>
      </c>
      <c r="D56" s="10">
        <f>97648.97+86817.4</f>
        <v>184466.37</v>
      </c>
      <c r="E56" s="10">
        <v>119472.22</v>
      </c>
      <c r="F56" s="10">
        <v>94067.8</v>
      </c>
      <c r="G56" s="10">
        <v>264960.84000000003</v>
      </c>
      <c r="H56" s="10"/>
      <c r="I56" s="10">
        <f t="shared" si="5"/>
        <v>1826330.4400000002</v>
      </c>
      <c r="J56" s="13"/>
      <c r="K56" s="1"/>
    </row>
    <row r="57" spans="1:11" x14ac:dyDescent="0.25">
      <c r="A57" s="12" t="s">
        <v>54</v>
      </c>
      <c r="B57" s="10">
        <f>766477.28+826377.22+801304.12</f>
        <v>2394158.62</v>
      </c>
      <c r="C57" s="10">
        <f>599793.47+621935.61+575595.79</f>
        <v>1797324.87</v>
      </c>
      <c r="D57" s="10">
        <f>89678.11+100950.62+98116.3</f>
        <v>288745.02999999997</v>
      </c>
      <c r="E57" s="10">
        <v>185498.41</v>
      </c>
      <c r="F57" s="10">
        <v>143656.07999999999</v>
      </c>
      <c r="G57" s="10">
        <v>258985.39</v>
      </c>
      <c r="H57" s="10"/>
      <c r="I57" s="10">
        <f t="shared" si="5"/>
        <v>2674209.7800000003</v>
      </c>
      <c r="J57" s="13"/>
      <c r="K57" s="1"/>
    </row>
    <row r="58" spans="1:11" x14ac:dyDescent="0.25">
      <c r="A58" s="11" t="s">
        <v>55</v>
      </c>
      <c r="B58" s="10">
        <f>765338.87+747319.04</f>
        <v>1512657.9100000001</v>
      </c>
      <c r="C58" s="10">
        <f>572243.96+559220.02</f>
        <v>1131463.98</v>
      </c>
      <c r="D58" s="10">
        <f>89690.69+86740.24</f>
        <v>176430.93</v>
      </c>
      <c r="E58" s="10">
        <v>117294.25</v>
      </c>
      <c r="F58" s="10">
        <v>92519.08</v>
      </c>
      <c r="G58" s="10">
        <v>256389.81</v>
      </c>
      <c r="H58" s="10"/>
      <c r="I58" s="10">
        <f t="shared" si="5"/>
        <v>1774098.05</v>
      </c>
      <c r="J58" s="13"/>
      <c r="K58" s="1"/>
    </row>
    <row r="59" spans="1:11" ht="15.75" thickBot="1" x14ac:dyDescent="0.3">
      <c r="A59" s="6"/>
      <c r="B59" s="7">
        <f>SUM(B47:B58)</f>
        <v>21567085.780000001</v>
      </c>
      <c r="C59" s="7">
        <f t="shared" ref="C59:G59" si="6">SUM(C47:C58)</f>
        <v>16348208.320000004</v>
      </c>
      <c r="D59" s="7">
        <f t="shared" si="6"/>
        <v>2607427.0299999998</v>
      </c>
      <c r="E59" s="7">
        <f t="shared" si="6"/>
        <v>1566637.68</v>
      </c>
      <c r="F59" s="7">
        <f t="shared" si="6"/>
        <v>1261037.4700000002</v>
      </c>
      <c r="G59" s="7">
        <f t="shared" si="6"/>
        <v>3177706.1799999997</v>
      </c>
      <c r="H59" s="6"/>
      <c r="I59" s="7">
        <f t="shared" si="0"/>
        <v>24961016.680000003</v>
      </c>
      <c r="K59" s="1"/>
    </row>
    <row r="60" spans="1:11" ht="15.75" thickTop="1" x14ac:dyDescent="0.25"/>
    <row r="61" spans="1:11" x14ac:dyDescent="0.25">
      <c r="A61" t="s">
        <v>0</v>
      </c>
      <c r="B61" s="1" t="s">
        <v>1</v>
      </c>
      <c r="C61" s="1" t="s">
        <v>2</v>
      </c>
      <c r="D61" s="1" t="s">
        <v>41</v>
      </c>
      <c r="E61" s="1" t="s">
        <v>42</v>
      </c>
      <c r="F61" s="1" t="s">
        <v>43</v>
      </c>
      <c r="G61" s="1" t="s">
        <v>44</v>
      </c>
      <c r="I61" s="1" t="s">
        <v>45</v>
      </c>
    </row>
    <row r="62" spans="1:11" x14ac:dyDescent="0.25">
      <c r="A62" t="s">
        <v>56</v>
      </c>
      <c r="B62" s="1">
        <f>879041.92+850573.5</f>
        <v>1729615.42</v>
      </c>
      <c r="C62" s="1">
        <f>668744.34+647284.68</f>
        <v>1316029.02</v>
      </c>
      <c r="D62" s="1">
        <f>109184.72+104256.3</f>
        <v>213441.02000000002</v>
      </c>
      <c r="E62" s="1">
        <f>796.26+95.09+125370.43</f>
        <v>126261.78</v>
      </c>
      <c r="F62" s="1">
        <v>96889.39</v>
      </c>
      <c r="G62" s="1">
        <v>263349.40000000002</v>
      </c>
      <c r="I62" s="1">
        <f t="shared" ref="I62:I66" si="7">C62+D62+E62+F62+G62</f>
        <v>2015970.6099999999</v>
      </c>
    </row>
    <row r="63" spans="1:11" x14ac:dyDescent="0.25">
      <c r="A63" s="9" t="s">
        <v>57</v>
      </c>
      <c r="B63" s="10">
        <v>1781785.39</v>
      </c>
      <c r="C63" s="10">
        <v>1356474.85</v>
      </c>
      <c r="D63" s="10">
        <v>223565.11</v>
      </c>
      <c r="E63" s="10">
        <v>127101.89</v>
      </c>
      <c r="F63" s="10">
        <v>97285.86</v>
      </c>
      <c r="G63" s="10">
        <v>269246.94</v>
      </c>
      <c r="H63" s="9"/>
      <c r="I63" s="10">
        <f t="shared" si="7"/>
        <v>2073674.65</v>
      </c>
    </row>
    <row r="64" spans="1:11" x14ac:dyDescent="0.25">
      <c r="A64" s="9" t="s">
        <v>58</v>
      </c>
      <c r="B64" s="10">
        <f>891569.81+882551.33</f>
        <v>1774121.1400000001</v>
      </c>
      <c r="C64" s="10">
        <f>671509.3+678145.14</f>
        <v>1349654.44</v>
      </c>
      <c r="D64" s="10">
        <f>111232.61+112058.95</f>
        <v>223291.56</v>
      </c>
      <c r="E64" s="10">
        <v>125762.61</v>
      </c>
      <c r="F64" s="10">
        <v>97282.79</v>
      </c>
      <c r="G64" s="10">
        <v>252202.44</v>
      </c>
      <c r="H64" s="9"/>
      <c r="I64" s="10">
        <f t="shared" si="7"/>
        <v>2048193.84</v>
      </c>
    </row>
    <row r="65" spans="1:9" x14ac:dyDescent="0.25">
      <c r="A65" s="11" t="s">
        <v>59</v>
      </c>
      <c r="B65" s="1">
        <v>2998802.61</v>
      </c>
      <c r="C65" s="1">
        <f>2068195.13+209406.4</f>
        <v>2277601.5299999998</v>
      </c>
      <c r="D65" s="1">
        <v>431150.95</v>
      </c>
      <c r="E65" s="1">
        <v>195200.81</v>
      </c>
      <c r="F65" s="1">
        <v>148900.29999999999</v>
      </c>
      <c r="G65" s="1">
        <v>266577.52</v>
      </c>
      <c r="I65" s="10">
        <f t="shared" si="7"/>
        <v>3319431.11</v>
      </c>
    </row>
    <row r="66" spans="1:9" x14ac:dyDescent="0.25">
      <c r="A66" s="9" t="s">
        <v>60</v>
      </c>
      <c r="B66" s="10">
        <v>1561623.59</v>
      </c>
      <c r="C66" s="10">
        <f>562389.75+604642.78</f>
        <v>1167032.53</v>
      </c>
      <c r="D66" s="10">
        <f>90017.31+106406.43</f>
        <v>196423.74</v>
      </c>
      <c r="E66" s="10">
        <v>117550.26</v>
      </c>
      <c r="F66" s="10">
        <v>90507.23</v>
      </c>
      <c r="G66" s="10">
        <v>251562.5</v>
      </c>
      <c r="H66" s="9"/>
      <c r="I66" s="10">
        <f t="shared" si="7"/>
        <v>1823076.26</v>
      </c>
    </row>
    <row r="67" spans="1:9" x14ac:dyDescent="0.25">
      <c r="A67" s="12" t="s">
        <v>61</v>
      </c>
      <c r="B67" s="10">
        <f>901346.25+838864.93+277.88</f>
        <v>1740489.06</v>
      </c>
      <c r="C67" s="10">
        <f>637598.75+687367.89+256.62</f>
        <v>1325223.2600000002</v>
      </c>
      <c r="D67" s="10">
        <f>104608.18+117988.79+42.52</f>
        <v>222639.48999999996</v>
      </c>
      <c r="E67" s="10">
        <v>119382.72</v>
      </c>
      <c r="F67" s="10">
        <v>94652.27</v>
      </c>
      <c r="G67" s="10">
        <v>254990.56</v>
      </c>
      <c r="H67" s="9"/>
      <c r="I67" s="10">
        <f>C67+D67+E67+F67+G67</f>
        <v>2016888.3000000003</v>
      </c>
    </row>
    <row r="68" spans="1:9" x14ac:dyDescent="0.25">
      <c r="A68" s="12" t="s">
        <v>62</v>
      </c>
      <c r="B68" s="10">
        <f>854133.55+834012.02</f>
        <v>1688145.57</v>
      </c>
      <c r="C68" s="10">
        <f>652309.97+633701.49</f>
        <v>1286011.46</v>
      </c>
      <c r="D68" s="10">
        <f>106170.45+102859.36</f>
        <v>209029.81</v>
      </c>
      <c r="E68" s="10">
        <v>119313.1</v>
      </c>
      <c r="F68" s="10">
        <v>99274.17</v>
      </c>
      <c r="G68" s="10">
        <v>252474.34</v>
      </c>
      <c r="H68" s="10"/>
      <c r="I68" s="10">
        <f t="shared" ref="I68:I74" si="8">C68+D68+E68+F68+G68</f>
        <v>1966102.8800000001</v>
      </c>
    </row>
    <row r="69" spans="1:9" x14ac:dyDescent="0.25">
      <c r="A69" s="12" t="s">
        <v>63</v>
      </c>
      <c r="B69" s="10">
        <f>872118.16+877889.84</f>
        <v>1750008</v>
      </c>
      <c r="C69" s="10">
        <f>663211.14+667156.46</f>
        <v>1330367.6000000001</v>
      </c>
      <c r="D69" s="10">
        <f>109138.96+110801.21</f>
        <v>219940.17</v>
      </c>
      <c r="E69" s="10">
        <v>121434.25</v>
      </c>
      <c r="F69" s="10">
        <v>102376.32000000001</v>
      </c>
      <c r="G69" s="10">
        <v>253019.67</v>
      </c>
      <c r="H69" s="10"/>
      <c r="I69" s="10">
        <f t="shared" si="8"/>
        <v>2027138.01</v>
      </c>
    </row>
    <row r="70" spans="1:9" x14ac:dyDescent="0.25">
      <c r="A70" s="12" t="s">
        <v>64</v>
      </c>
      <c r="B70" s="10">
        <f>990442.76+857285.97</f>
        <v>1847728.73</v>
      </c>
      <c r="C70" s="10">
        <f>653005.76+734873.68</f>
        <v>1387879.44</v>
      </c>
      <c r="D70" s="10">
        <f>107453.25+149537.29</f>
        <v>256990.54</v>
      </c>
      <c r="E70" s="10">
        <f>168.94+168.94+168.95+120786.16</f>
        <v>121292.99</v>
      </c>
      <c r="F70" s="10">
        <v>112626.44</v>
      </c>
      <c r="G70" s="10">
        <v>255027.35</v>
      </c>
      <c r="H70" s="10"/>
      <c r="I70" s="10">
        <f t="shared" si="8"/>
        <v>2133816.7599999998</v>
      </c>
    </row>
    <row r="71" spans="1:9" x14ac:dyDescent="0.25">
      <c r="A71" s="12" t="s">
        <v>65</v>
      </c>
      <c r="B71" s="10">
        <v>1647376.87</v>
      </c>
      <c r="C71" s="10">
        <v>1233081.1599999999</v>
      </c>
      <c r="D71" s="10">
        <v>223541.01</v>
      </c>
      <c r="E71" s="10">
        <v>112366.2</v>
      </c>
      <c r="F71" s="10">
        <v>90994.55</v>
      </c>
      <c r="G71" s="10">
        <f>251613.95+90</f>
        <v>251703.95</v>
      </c>
      <c r="H71" s="10"/>
      <c r="I71" s="10">
        <f t="shared" si="8"/>
        <v>1911686.8699999999</v>
      </c>
    </row>
    <row r="72" spans="1:9" x14ac:dyDescent="0.25">
      <c r="A72" s="12" t="s">
        <v>66</v>
      </c>
      <c r="B72" s="10">
        <f>759531.53+828473.06+855270.67</f>
        <v>2443275.2600000002</v>
      </c>
      <c r="C72" s="10">
        <f>569999.58+624472.57+643029.91</f>
        <v>1837502.06</v>
      </c>
      <c r="D72" s="10">
        <f>95755.42+106811.94+121199.67</f>
        <v>323767.02999999997</v>
      </c>
      <c r="E72" s="10">
        <v>167807.84</v>
      </c>
      <c r="F72" s="10">
        <v>137801.88</v>
      </c>
      <c r="G72" s="10">
        <v>245653.18</v>
      </c>
      <c r="H72" s="10"/>
      <c r="I72" s="10">
        <f t="shared" si="8"/>
        <v>2712531.9899999998</v>
      </c>
    </row>
    <row r="73" spans="1:9" x14ac:dyDescent="0.25">
      <c r="A73" s="11" t="s">
        <v>67</v>
      </c>
      <c r="B73" s="10">
        <f>770474.03+729554.03</f>
        <v>1500028.06</v>
      </c>
      <c r="C73" s="10">
        <f>582107.02+547913.97</f>
        <v>1130020.99</v>
      </c>
      <c r="D73" s="10">
        <f>97178.92+86989.31</f>
        <v>184168.22999999998</v>
      </c>
      <c r="E73" s="10">
        <v>107698.59</v>
      </c>
      <c r="F73" s="10">
        <v>90670.17</v>
      </c>
      <c r="G73" s="10">
        <v>251216.27</v>
      </c>
      <c r="H73" s="10"/>
      <c r="I73" s="10">
        <f t="shared" si="8"/>
        <v>1763774.25</v>
      </c>
    </row>
    <row r="74" spans="1:9" ht="15.75" thickBot="1" x14ac:dyDescent="0.3">
      <c r="A74" s="6"/>
      <c r="B74" s="7">
        <f>SUM(B62:B73)</f>
        <v>22462999.699999999</v>
      </c>
      <c r="C74" s="7">
        <f t="shared" ref="C74:G74" si="9">SUM(C62:C73)</f>
        <v>16996878.34</v>
      </c>
      <c r="D74" s="7">
        <f t="shared" si="9"/>
        <v>2927948.6599999992</v>
      </c>
      <c r="E74" s="7">
        <f t="shared" si="9"/>
        <v>1561173.04</v>
      </c>
      <c r="F74" s="7">
        <f t="shared" si="9"/>
        <v>1259261.3700000001</v>
      </c>
      <c r="G74" s="7">
        <f t="shared" si="9"/>
        <v>3067024.1200000006</v>
      </c>
      <c r="H74" s="6"/>
      <c r="I74" s="7">
        <f t="shared" si="8"/>
        <v>25812285.530000001</v>
      </c>
    </row>
    <row r="75" spans="1:9" ht="15.75" thickTop="1" x14ac:dyDescent="0.25"/>
    <row r="76" spans="1:9" x14ac:dyDescent="0.25">
      <c r="A76" t="s">
        <v>0</v>
      </c>
      <c r="B76" s="1" t="s">
        <v>1</v>
      </c>
      <c r="C76" s="1" t="s">
        <v>2</v>
      </c>
      <c r="D76" s="1" t="s">
        <v>41</v>
      </c>
      <c r="E76" s="1" t="s">
        <v>42</v>
      </c>
      <c r="F76" s="1" t="s">
        <v>43</v>
      </c>
      <c r="G76" s="1" t="s">
        <v>44</v>
      </c>
      <c r="I76" s="1" t="s">
        <v>45</v>
      </c>
    </row>
    <row r="77" spans="1:9" x14ac:dyDescent="0.25">
      <c r="A77" t="s">
        <v>68</v>
      </c>
      <c r="B77" s="1">
        <f>727705.24+870863.43</f>
        <v>1598568.67</v>
      </c>
      <c r="C77" s="1">
        <f>663720.14+545242.95</f>
        <v>1208963.0899999999</v>
      </c>
      <c r="D77" s="1">
        <f>108013.65+83749.73</f>
        <v>191763.38</v>
      </c>
      <c r="E77" s="1">
        <v>123201.94</v>
      </c>
      <c r="F77" s="1">
        <v>95817.75</v>
      </c>
      <c r="G77" s="1">
        <v>236590.09</v>
      </c>
      <c r="I77" s="1">
        <f t="shared" ref="I77:I81" si="10">C77+D77+E77+F77+G77</f>
        <v>1856336.2499999998</v>
      </c>
    </row>
    <row r="78" spans="1:9" x14ac:dyDescent="0.25">
      <c r="A78" s="9" t="s">
        <v>69</v>
      </c>
      <c r="B78" s="10">
        <f>883084.96+889312.38</f>
        <v>1772397.3399999999</v>
      </c>
      <c r="C78" s="10">
        <f>673829.67+679598.61</f>
        <v>1353428.28</v>
      </c>
      <c r="D78" s="10">
        <f>109554.83+110954.17</f>
        <v>220509</v>
      </c>
      <c r="E78" s="10">
        <v>130382.87</v>
      </c>
      <c r="F78" s="10">
        <v>101683.75</v>
      </c>
      <c r="G78" s="10">
        <v>242186.93</v>
      </c>
      <c r="H78" s="9"/>
      <c r="I78" s="10">
        <f t="shared" si="10"/>
        <v>2048190.8299999998</v>
      </c>
    </row>
    <row r="79" spans="1:9" x14ac:dyDescent="0.25">
      <c r="A79" s="9" t="s">
        <v>70</v>
      </c>
      <c r="B79" s="10">
        <f>885689.24+892248.62</f>
        <v>1777937.8599999999</v>
      </c>
      <c r="C79" s="10">
        <f>675568.83+680036.51</f>
        <v>1355605.3399999999</v>
      </c>
      <c r="D79" s="10">
        <f>111107.79+111644.44</f>
        <v>222752.22999999998</v>
      </c>
      <c r="E79" s="10">
        <v>129672.62</v>
      </c>
      <c r="F79" s="10">
        <v>102013.19</v>
      </c>
      <c r="G79" s="10">
        <v>235847.12</v>
      </c>
      <c r="H79" s="9"/>
      <c r="I79" s="10">
        <f t="shared" si="10"/>
        <v>2045890.5</v>
      </c>
    </row>
    <row r="80" spans="1:9" x14ac:dyDescent="0.25">
      <c r="A80" s="11" t="s">
        <v>71</v>
      </c>
      <c r="B80" s="1">
        <f>866305.16+392000+912958</f>
        <v>2171263.16</v>
      </c>
      <c r="C80" s="1">
        <f>658317.84+294019+698728.42</f>
        <v>1651065.26</v>
      </c>
      <c r="D80" s="1">
        <f>107282.12+109933+114749.59</f>
        <v>331964.70999999996</v>
      </c>
      <c r="E80" s="1">
        <v>193086.95</v>
      </c>
      <c r="F80" s="1">
        <v>152256.60999999999</v>
      </c>
      <c r="G80" s="1">
        <v>242944.09</v>
      </c>
      <c r="I80" s="10">
        <f t="shared" si="10"/>
        <v>2571317.6199999996</v>
      </c>
    </row>
    <row r="81" spans="1:9" x14ac:dyDescent="0.25">
      <c r="A81" s="9" t="s">
        <v>72</v>
      </c>
      <c r="B81" s="10">
        <v>1543381.87</v>
      </c>
      <c r="C81" s="10">
        <v>1157632.6299999999</v>
      </c>
      <c r="D81" s="10">
        <v>184206.51</v>
      </c>
      <c r="E81" s="10">
        <v>119594.04</v>
      </c>
      <c r="F81" s="10">
        <v>95668.31</v>
      </c>
      <c r="G81" s="10">
        <v>262750.09999999998</v>
      </c>
      <c r="H81" s="9"/>
      <c r="I81" s="10">
        <f t="shared" si="10"/>
        <v>1819851.5899999999</v>
      </c>
    </row>
    <row r="82" spans="1:9" x14ac:dyDescent="0.25">
      <c r="A82" s="12" t="s">
        <v>73</v>
      </c>
      <c r="B82" s="10">
        <f>863221.03+875050.24+749.64</f>
        <v>1739020.91</v>
      </c>
      <c r="C82" s="10">
        <f>673260.46+659.83+662278.7</f>
        <v>1336198.9899999998</v>
      </c>
      <c r="D82" s="10">
        <f>40.71+106790.97+104018.94</f>
        <v>210850.62</v>
      </c>
      <c r="E82" s="10">
        <v>128195.54</v>
      </c>
      <c r="F82" s="10">
        <v>99272.01</v>
      </c>
      <c r="G82" s="10">
        <v>241719.16</v>
      </c>
      <c r="H82" s="9"/>
      <c r="I82" s="10">
        <f>C82+D82+E82+F82+G82</f>
        <v>2016236.3199999998</v>
      </c>
    </row>
    <row r="83" spans="1:9" x14ac:dyDescent="0.25">
      <c r="A83" s="12" t="s">
        <v>74</v>
      </c>
      <c r="B83" s="10">
        <f>864954.32+2234.84+855837.46</f>
        <v>1723026.6199999999</v>
      </c>
      <c r="C83" s="10">
        <f>664188.14+1706.55+655277.62</f>
        <v>1321172.31</v>
      </c>
      <c r="D83" s="10">
        <f>105140.62+164.1+103557.59</f>
        <v>208862.31</v>
      </c>
      <c r="E83" s="10">
        <v>128830.31</v>
      </c>
      <c r="F83" s="10">
        <v>99178.26</v>
      </c>
      <c r="G83" s="10">
        <v>243575.99</v>
      </c>
      <c r="H83" s="10"/>
      <c r="I83" s="10">
        <f t="shared" ref="I83:I89" si="11">C83+D83+E83+F83+G83</f>
        <v>2001619.1800000002</v>
      </c>
    </row>
    <row r="84" spans="1:9" x14ac:dyDescent="0.25">
      <c r="A84" s="12" t="s">
        <v>75</v>
      </c>
      <c r="B84" s="10">
        <v>1761898.57</v>
      </c>
      <c r="C84" s="10">
        <v>1349358.8</v>
      </c>
      <c r="D84" s="10">
        <v>215904.68</v>
      </c>
      <c r="E84" s="10"/>
      <c r="F84" s="10">
        <v>100228.64</v>
      </c>
      <c r="G84" s="10">
        <v>241534.25</v>
      </c>
      <c r="H84" s="10"/>
      <c r="I84" s="10">
        <f t="shared" si="11"/>
        <v>1907026.3699999999</v>
      </c>
    </row>
    <row r="85" spans="1:9" x14ac:dyDescent="0.25">
      <c r="A85" s="12" t="s">
        <v>76</v>
      </c>
      <c r="B85" s="10"/>
      <c r="C85" s="10"/>
      <c r="D85" s="10"/>
      <c r="E85" s="10"/>
      <c r="F85" s="10"/>
      <c r="G85" s="10"/>
      <c r="H85" s="10"/>
      <c r="I85" s="10">
        <f t="shared" si="11"/>
        <v>0</v>
      </c>
    </row>
    <row r="86" spans="1:9" x14ac:dyDescent="0.25">
      <c r="A86" s="12" t="s">
        <v>77</v>
      </c>
      <c r="B86" s="10"/>
      <c r="C86" s="10"/>
      <c r="D86" s="10"/>
      <c r="E86" s="10"/>
      <c r="F86" s="10"/>
      <c r="G86" s="10"/>
      <c r="H86" s="10"/>
      <c r="I86" s="10">
        <f t="shared" si="11"/>
        <v>0</v>
      </c>
    </row>
    <row r="87" spans="1:9" x14ac:dyDescent="0.25">
      <c r="A87" s="12" t="s">
        <v>78</v>
      </c>
      <c r="B87" s="10"/>
      <c r="C87" s="10"/>
      <c r="D87" s="10"/>
      <c r="E87" s="10"/>
      <c r="F87" s="10"/>
      <c r="G87" s="10"/>
      <c r="H87" s="10"/>
      <c r="I87" s="10">
        <f t="shared" si="11"/>
        <v>0</v>
      </c>
    </row>
    <row r="88" spans="1:9" x14ac:dyDescent="0.25">
      <c r="A88" s="11" t="s">
        <v>79</v>
      </c>
      <c r="B88" s="10"/>
      <c r="C88" s="10"/>
      <c r="D88" s="10"/>
      <c r="E88" s="10"/>
      <c r="F88" s="10"/>
      <c r="G88" s="10"/>
      <c r="H88" s="10"/>
      <c r="I88" s="10">
        <f t="shared" si="11"/>
        <v>0</v>
      </c>
    </row>
    <row r="89" spans="1:9" ht="15.75" thickBot="1" x14ac:dyDescent="0.3">
      <c r="A89" s="6"/>
      <c r="B89" s="7">
        <f>SUM(B77:B88)</f>
        <v>14087494.999999998</v>
      </c>
      <c r="C89" s="7">
        <f t="shared" ref="C89:G89" si="12">SUM(C77:C88)</f>
        <v>10733424.700000001</v>
      </c>
      <c r="D89" s="7">
        <f t="shared" si="12"/>
        <v>1786813.4400000002</v>
      </c>
      <c r="E89" s="7">
        <f t="shared" si="12"/>
        <v>952964.27</v>
      </c>
      <c r="F89" s="7">
        <f t="shared" si="12"/>
        <v>846118.52</v>
      </c>
      <c r="G89" s="7">
        <f t="shared" si="12"/>
        <v>1947147.73</v>
      </c>
      <c r="H89" s="6"/>
      <c r="I89" s="7">
        <f t="shared" si="11"/>
        <v>16266468.66</v>
      </c>
    </row>
    <row r="90" spans="1:9" ht="15.75" thickTop="1" x14ac:dyDescent="0.25"/>
  </sheetData>
  <sortState ref="J2:K47">
    <sortCondition ref="K2:K47"/>
  </sortState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NETPAY_BY_MONTH</vt:lpstr>
    </vt:vector>
  </TitlesOfParts>
  <Company>Weatherford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Streif, Loretta</dc:creator>
  <cp:lastModifiedBy>Streif, Loretta</cp:lastModifiedBy>
  <cp:lastPrinted>2020-08-31T20:42:40Z</cp:lastPrinted>
  <dcterms:created xsi:type="dcterms:W3CDTF">2019-10-30T21:19:00Z</dcterms:created>
  <dcterms:modified xsi:type="dcterms:W3CDTF">2022-05-02T18:22:10Z</dcterms:modified>
</cp:coreProperties>
</file>